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0E79D28-D317-4CB0-B1FF-3449798DBAC9}" xr6:coauthVersionLast="45" xr6:coauthVersionMax="45" xr10:uidLastSave="{00000000-0000-0000-0000-000000000000}"/>
  <bookViews>
    <workbookView xWindow="3204" yWindow="1176" windowWidth="17280" windowHeight="8832" activeTab="2" xr2:uid="{00000000-000D-0000-FFFF-FFFF00000000}"/>
  </bookViews>
  <sheets>
    <sheet name="Группа А" sheetId="1" r:id="rId1"/>
    <sheet name="Группа Б" sheetId="2" r:id="rId2"/>
    <sheet name="плейофф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3" l="1"/>
  <c r="G12" i="2"/>
  <c r="F10" i="2"/>
  <c r="H4" i="2"/>
  <c r="G13" i="2"/>
  <c r="H5" i="2"/>
  <c r="J10" i="2"/>
  <c r="I12" i="2"/>
  <c r="C26" i="2"/>
  <c r="J8" i="1"/>
  <c r="I8" i="1"/>
  <c r="H27" i="1"/>
  <c r="G10" i="1"/>
  <c r="C35" i="1"/>
  <c r="F12" i="1"/>
  <c r="H18" i="1"/>
  <c r="G8" i="1"/>
  <c r="C30" i="1"/>
  <c r="F8" i="1"/>
  <c r="H23" i="1"/>
  <c r="C27" i="2"/>
  <c r="C35" i="2"/>
  <c r="C23" i="2"/>
  <c r="H34" i="2"/>
  <c r="H35" i="2"/>
  <c r="I6" i="2"/>
  <c r="I7" i="2" s="1"/>
  <c r="H6" i="2"/>
  <c r="H4" i="1"/>
  <c r="C19" i="1"/>
  <c r="C34" i="1"/>
  <c r="H19" i="1"/>
  <c r="C18" i="2"/>
  <c r="J8" i="2"/>
  <c r="H10" i="2"/>
  <c r="G10" i="2"/>
  <c r="C19" i="2"/>
  <c r="I8" i="2"/>
  <c r="G4" i="2"/>
  <c r="G11" i="2"/>
  <c r="H12" i="2"/>
  <c r="I4" i="2"/>
  <c r="H31" i="1"/>
  <c r="H6" i="1"/>
  <c r="H35" i="1"/>
  <c r="J9" i="1"/>
  <c r="C31" i="1"/>
  <c r="J10" i="1"/>
  <c r="I12" i="1"/>
  <c r="F6" i="1"/>
  <c r="C22" i="1"/>
  <c r="J6" i="1"/>
  <c r="C27" i="1"/>
  <c r="C34" i="2"/>
  <c r="C22" i="2"/>
  <c r="C30" i="2"/>
  <c r="C31" i="2"/>
  <c r="H27" i="2"/>
  <c r="J4" i="2"/>
  <c r="J5" i="2" s="1"/>
  <c r="H11" i="2"/>
  <c r="J9" i="2"/>
  <c r="H22" i="1"/>
  <c r="I4" i="1"/>
  <c r="H26" i="1"/>
  <c r="H18" i="2"/>
  <c r="H31" i="2"/>
  <c r="F6" i="2"/>
  <c r="F8" i="2"/>
  <c r="F12" i="2"/>
  <c r="F7" i="2"/>
  <c r="H30" i="2"/>
  <c r="G8" i="2"/>
  <c r="F11" i="2"/>
  <c r="G12" i="1"/>
  <c r="I6" i="1"/>
  <c r="G4" i="1"/>
  <c r="C26" i="1"/>
  <c r="I7" i="1"/>
  <c r="C23" i="1"/>
  <c r="H34" i="1"/>
  <c r="G11" i="1"/>
  <c r="J4" i="1"/>
  <c r="G13" i="1"/>
  <c r="H5" i="1"/>
  <c r="H30" i="1"/>
  <c r="H19" i="2"/>
  <c r="H23" i="2"/>
  <c r="J6" i="2"/>
  <c r="J7" i="2" s="1"/>
  <c r="H22" i="2"/>
  <c r="F10" i="1"/>
  <c r="F11" i="1" s="1"/>
  <c r="H12" i="1"/>
  <c r="H10" i="1"/>
  <c r="C18" i="1"/>
  <c r="H26" i="2"/>
  <c r="H11" i="1"/>
  <c r="J5" i="1"/>
  <c r="I13" i="1"/>
  <c r="H13" i="1"/>
  <c r="G5" i="1"/>
  <c r="I5" i="1"/>
  <c r="J11" i="1"/>
  <c r="G5" i="2"/>
  <c r="G9" i="1"/>
  <c r="J11" i="2"/>
  <c r="J7" i="1"/>
  <c r="H7" i="1"/>
  <c r="F13" i="1"/>
  <c r="F13" i="2"/>
  <c r="F7" i="1"/>
  <c r="H7" i="2"/>
  <c r="I9" i="1"/>
  <c r="G9" i="2"/>
  <c r="F9" i="1"/>
  <c r="I13" i="2"/>
  <c r="I9" i="2"/>
  <c r="I5" i="2"/>
  <c r="F9" i="2"/>
  <c r="H13" i="2"/>
  <c r="K8" i="2" l="1"/>
  <c r="L9" i="2"/>
  <c r="L9" i="1"/>
  <c r="K8" i="1"/>
  <c r="K6" i="2"/>
  <c r="L7" i="2"/>
  <c r="K6" i="1"/>
  <c r="L7" i="1"/>
  <c r="K12" i="2"/>
  <c r="L13" i="2"/>
  <c r="L13" i="1"/>
  <c r="K12" i="1"/>
  <c r="K10" i="2"/>
  <c r="L11" i="2"/>
  <c r="K4" i="2"/>
  <c r="L5" i="2"/>
  <c r="L5" i="1"/>
  <c r="K4" i="1"/>
  <c r="K10" i="1"/>
  <c r="L11" i="1"/>
</calcChain>
</file>

<file path=xl/sharedStrings.xml><?xml version="1.0" encoding="utf-8"?>
<sst xmlns="http://schemas.openxmlformats.org/spreadsheetml/2006/main" count="104" uniqueCount="27">
  <si>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</si>
  <si>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</si>
  <si>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</si>
  <si>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</si>
  <si>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</si>
  <si>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</si>
  <si>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</si>
  <si>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</si>
  <si>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</si>
  <si>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</si>
  <si>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</si>
  <si>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Группа Б</t>
  </si>
  <si>
    <t>Группа А</t>
  </si>
  <si>
    <t>Петергоф</t>
  </si>
  <si>
    <t>Вамос</t>
  </si>
  <si>
    <t>Примавера</t>
  </si>
  <si>
    <t>Бакфаст</t>
  </si>
  <si>
    <t>Желтые Жилеты</t>
  </si>
  <si>
    <t>Валькирии</t>
  </si>
  <si>
    <t>Индиго</t>
  </si>
  <si>
    <t>Экипаж</t>
  </si>
  <si>
    <t>Черная мамба</t>
  </si>
  <si>
    <t>Монплезир</t>
  </si>
  <si>
    <t>Женский отбор, финал. 2020</t>
  </si>
  <si>
    <t>по лич встр</t>
  </si>
  <si>
    <t>Сборна 2020</t>
  </si>
  <si>
    <t>Сборная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</si>
</sst>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#;\-##;0"/>
    <numFmt numFmtId="165" formatCode="\+##;\-##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36"/>
      <color indexed="8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workbookViewId="0">
      <selection activeCell="C12" sqref="C12:E13"/>
    </sheetView>
  </sheetViews>
  <sheetFormatPr defaultRowHeight="14.4" x14ac:dyDescent="0.55000000000000004"/>
  <cols>
    <col min="1" max="1" width="4" style="27" customWidth="1"/>
    <col min="2" max="12" width="10.26171875" customWidth="1"/>
    <col min="13" max="13" width="10.26171875" style="22" customWidth="1"/>
    <col min="14" max="14" width="13.15625" customWidth="1"/>
    <col min="15" max="15" width="10.26171875" customWidth="1"/>
  </cols>
  <sheetData>
    <row r="1" spans="2:14" customFormat="1" ht="59.25" customHeight="1" x14ac:dyDescent="0.55000000000000004">
      <c r="B1" s="52" t="s">
        <v>12</v>
      </c>
      <c r="C1" s="52"/>
      <c r="D1" s="52"/>
      <c r="E1" s="52"/>
      <c r="F1" s="52"/>
      <c r="G1" s="52"/>
      <c r="H1" s="52"/>
      <c r="I1" s="52"/>
      <c r="J1" s="52"/>
      <c r="K1" s="52"/>
    </row>
    <row r="2" spans="2:14" customFormat="1" ht="14.7" thickBot="1" x14ac:dyDescent="0.6"/>
    <row r="3" spans="2:14" customFormat="1" ht="30" customHeight="1" thickBot="1" x14ac:dyDescent="0.6">
      <c r="B3" s="1"/>
      <c r="C3" s="53" t="s">
        <v>0</v>
      </c>
      <c r="D3" s="54"/>
      <c r="E3" s="55"/>
      <c r="F3" s="2">
        <v>1</v>
      </c>
      <c r="G3" s="2">
        <v>2</v>
      </c>
      <c r="H3" s="2">
        <v>3</v>
      </c>
      <c r="I3" s="3">
        <v>4</v>
      </c>
      <c r="J3" s="3">
        <v>5</v>
      </c>
      <c r="K3" s="1" t="s">
        <v>1</v>
      </c>
      <c r="L3" s="2" t="s">
        <v>2</v>
      </c>
      <c r="M3" s="4" t="s">
        <v>3</v>
      </c>
    </row>
    <row r="4" spans="2:14" customFormat="1" ht="24" customHeight="1" x14ac:dyDescent="0.55000000000000004">
      <c r="B4" s="56">
        <v>1</v>
      </c>
      <c r="C4" s="57" t="s">
        <v>17</v>
      </c>
      <c r="D4" s="58"/>
      <c r="E4" s="59"/>
      <c r="F4" s="5" t="s">
        <v>4</v>
      </c>
      <c r="G4" s="6" t="str">
        <f ca="1">INDIRECT(ADDRESS(23,6))&amp;":"&amp;INDIRECT(ADDRESS(23,7))</f>
        <v>13:6</v>
      </c>
      <c r="H4" s="6" t="str">
        <f ca="1">INDIRECT(ADDRESS(26,7))&amp;":"&amp;INDIRECT(ADDRESS(26,6))</f>
        <v>6:13</v>
      </c>
      <c r="I4" s="6" t="str">
        <f ca="1">INDIRECT(ADDRESS(30,6))&amp;":"&amp;INDIRECT(ADDRESS(30,7))</f>
        <v>13:3</v>
      </c>
      <c r="J4" s="7" t="str">
        <f ca="1">INDIRECT(ADDRESS(35,7))&amp;":"&amp;INDIRECT(ADDRESS(35,6))</f>
        <v>12:13</v>
      </c>
      <c r="K4" s="60">
        <f ca="1">IF(COUNT(F5:J5)=0,"",COUNTIF(F5:J5,"&gt;0")+0.5*COUNTIF(F5:J5,0))</f>
        <v>2</v>
      </c>
      <c r="L4" s="8"/>
      <c r="M4" s="61">
        <v>3</v>
      </c>
    </row>
    <row r="5" spans="2:14" customFormat="1" ht="24" customHeight="1" x14ac:dyDescent="0.55000000000000004">
      <c r="B5" s="40"/>
      <c r="C5" s="41"/>
      <c r="D5" s="42"/>
      <c r="E5" s="43"/>
      <c r="F5" s="9" t="s">
        <v>4</v>
      </c>
      <c r="G5" s="10">
        <f ca="1">IF(LEN(INDIRECT(ADDRESS(ROW()-1, COLUMN())))=1,"",INDIRECT(ADDRESS(23,6))-INDIRECT(ADDRESS(23,7)))</f>
        <v>7</v>
      </c>
      <c r="H5" s="10">
        <f ca="1">IF(LEN(INDIRECT(ADDRESS(ROW()-1, COLUMN())))=1,"",INDIRECT(ADDRESS(26,7))-INDIRECT(ADDRESS(26,6)))</f>
        <v>-7</v>
      </c>
      <c r="I5" s="10">
        <f ca="1">IF(LEN(INDIRECT(ADDRESS(ROW()-1, COLUMN())))=1,"",INDIRECT(ADDRESS(30,6))-INDIRECT(ADDRESS(30,7)))</f>
        <v>10</v>
      </c>
      <c r="J5" s="11">
        <f ca="1">IF(LEN(INDIRECT(ADDRESS(ROW()-1, COLUMN())))=1,"",INDIRECT(ADDRESS(35,7))-INDIRECT(ADDRESS(35,6)))</f>
        <v>-1</v>
      </c>
      <c r="K5" s="44"/>
      <c r="L5" s="10">
        <f ca="1">IF(COUNT(F5:J5)=0,"",SUM(F5:J5))</f>
        <v>9</v>
      </c>
      <c r="M5" s="45"/>
    </row>
    <row r="6" spans="2:14" customFormat="1" ht="24" customHeight="1" x14ac:dyDescent="0.55000000000000004">
      <c r="B6" s="39">
        <v>2</v>
      </c>
      <c r="C6" s="41" t="s">
        <v>14</v>
      </c>
      <c r="D6" s="42"/>
      <c r="E6" s="43"/>
      <c r="F6" s="12" t="str">
        <f ca="1">INDIRECT(ADDRESS(23,7))&amp;":"&amp;INDIRECT(ADDRESS(23,6))</f>
        <v>6:13</v>
      </c>
      <c r="G6" s="13" t="s">
        <v>4</v>
      </c>
      <c r="H6" s="14" t="str">
        <f ca="1">INDIRECT(ADDRESS(31,6))&amp;":"&amp;INDIRECT(ADDRESS(31,7))</f>
        <v>1:13</v>
      </c>
      <c r="I6" s="14" t="str">
        <f ca="1">INDIRECT(ADDRESS(34,7))&amp;":"&amp;INDIRECT(ADDRESS(34,6))</f>
        <v>13:5</v>
      </c>
      <c r="J6" s="15" t="str">
        <f ca="1">INDIRECT(ADDRESS(18,6))&amp;":"&amp;INDIRECT(ADDRESS(18,7))</f>
        <v>4:13</v>
      </c>
      <c r="K6" s="44">
        <f ca="1">IF(COUNT(F7:J7)=0,"",COUNTIF(F7:J7,"&gt;0")+0.5*COUNTIF(F7:J7,0))</f>
        <v>1</v>
      </c>
      <c r="L6" s="10"/>
      <c r="M6" s="45">
        <v>4</v>
      </c>
    </row>
    <row r="7" spans="2:14" customFormat="1" ht="24" customHeight="1" x14ac:dyDescent="0.55000000000000004">
      <c r="B7" s="40"/>
      <c r="C7" s="41"/>
      <c r="D7" s="42"/>
      <c r="E7" s="43"/>
      <c r="F7" s="16">
        <f ca="1">IF(LEN(INDIRECT(ADDRESS(ROW()-1, COLUMN())))=1,"",INDIRECT(ADDRESS(23,7))-INDIRECT(ADDRESS(23,6)))</f>
        <v>-7</v>
      </c>
      <c r="G7" s="17" t="s">
        <v>4</v>
      </c>
      <c r="H7" s="10">
        <f ca="1">IF(LEN(INDIRECT(ADDRESS(ROW()-1, COLUMN())))=1,"",INDIRECT(ADDRESS(31,6))-INDIRECT(ADDRESS(31,7)))</f>
        <v>-12</v>
      </c>
      <c r="I7" s="10">
        <f ca="1">IF(LEN(INDIRECT(ADDRESS(ROW()-1, COLUMN())))=1,"",INDIRECT(ADDRESS(34,7))-INDIRECT(ADDRESS(34,6)))</f>
        <v>8</v>
      </c>
      <c r="J7" s="11">
        <f ca="1">IF(LEN(INDIRECT(ADDRESS(ROW()-1, COLUMN())))=1,"",INDIRECT(ADDRESS(18,6))-INDIRECT(ADDRESS(18,7)))</f>
        <v>-9</v>
      </c>
      <c r="K7" s="44"/>
      <c r="L7" s="10">
        <f ca="1">IF(COUNT(F7:J7)=0,"",SUM(F7:J7))</f>
        <v>-20</v>
      </c>
      <c r="M7" s="45"/>
    </row>
    <row r="8" spans="2:14" customFormat="1" ht="24" customHeight="1" x14ac:dyDescent="0.55000000000000004">
      <c r="B8" s="39">
        <v>3</v>
      </c>
      <c r="C8" s="41" t="s">
        <v>18</v>
      </c>
      <c r="D8" s="42"/>
      <c r="E8" s="43"/>
      <c r="F8" s="12" t="str">
        <f ca="1">INDIRECT(ADDRESS(26,6))&amp;":"&amp;INDIRECT(ADDRESS(26,7))</f>
        <v>13:6</v>
      </c>
      <c r="G8" s="14" t="str">
        <f ca="1">INDIRECT(ADDRESS(31,7))&amp;":"&amp;INDIRECT(ADDRESS(31,6))</f>
        <v>13:1</v>
      </c>
      <c r="H8" s="13" t="s">
        <v>4</v>
      </c>
      <c r="I8" s="14" t="str">
        <f ca="1">INDIRECT(ADDRESS(19,6))&amp;":"&amp;INDIRECT(ADDRESS(19,7))</f>
        <v>13:9</v>
      </c>
      <c r="J8" s="15" t="str">
        <f ca="1">INDIRECT(ADDRESS(22,7))&amp;":"&amp;INDIRECT(ADDRESS(22,6))</f>
        <v>13:0</v>
      </c>
      <c r="K8" s="44">
        <f ca="1">IF(COUNT(F9:J9)=0,"",COUNTIF(F9:J9,"&gt;0")+0.5*COUNTIF(F9:J9,0))</f>
        <v>4</v>
      </c>
      <c r="L8" s="10"/>
      <c r="M8" s="45">
        <v>1</v>
      </c>
    </row>
    <row r="9" spans="2:14" customFormat="1" ht="24" customHeight="1" x14ac:dyDescent="0.55000000000000004">
      <c r="B9" s="40"/>
      <c r="C9" s="41"/>
      <c r="D9" s="42"/>
      <c r="E9" s="43"/>
      <c r="F9" s="16">
        <f ca="1">IF(LEN(INDIRECT(ADDRESS(ROW()-1, COLUMN())))=1,"",INDIRECT(ADDRESS(26,6))-INDIRECT(ADDRESS(26,7)))</f>
        <v>7</v>
      </c>
      <c r="G9" s="10">
        <f ca="1">IF(LEN(INDIRECT(ADDRESS(ROW()-1, COLUMN())))=1,"",INDIRECT(ADDRESS(31,7))-INDIRECT(ADDRESS(31,6)))</f>
        <v>12</v>
      </c>
      <c r="H9" s="17" t="s">
        <v>4</v>
      </c>
      <c r="I9" s="10">
        <f ca="1">IF(LEN(INDIRECT(ADDRESS(ROW()-1, COLUMN())))=1,"",INDIRECT(ADDRESS(19,6))-INDIRECT(ADDRESS(19,7)))</f>
        <v>4</v>
      </c>
      <c r="J9" s="11">
        <f ca="1">IF(LEN(INDIRECT(ADDRESS(ROW()-1, COLUMN())))=1,"",INDIRECT(ADDRESS(22,7))-INDIRECT(ADDRESS(22,6)))</f>
        <v>13</v>
      </c>
      <c r="K9" s="44"/>
      <c r="L9" s="10">
        <f ca="1">IF(COUNT(F9:J9)=0,"",SUM(F9:J9))</f>
        <v>36</v>
      </c>
      <c r="M9" s="45"/>
    </row>
    <row r="10" spans="2:14" customFormat="1" ht="24" customHeight="1" x14ac:dyDescent="0.55000000000000004">
      <c r="B10" s="39">
        <v>4</v>
      </c>
      <c r="C10" s="41" t="s">
        <v>20</v>
      </c>
      <c r="D10" s="42"/>
      <c r="E10" s="43"/>
      <c r="F10" s="12" t="str">
        <f ca="1">INDIRECT(ADDRESS(30,7))&amp;":"&amp;INDIRECT(ADDRESS(30,6))</f>
        <v>3:13</v>
      </c>
      <c r="G10" s="14" t="str">
        <f ca="1">INDIRECT(ADDRESS(34,6))&amp;":"&amp;INDIRECT(ADDRESS(34,7))</f>
        <v>5:13</v>
      </c>
      <c r="H10" s="14" t="str">
        <f ca="1">INDIRECT(ADDRESS(19,7))&amp;":"&amp;INDIRECT(ADDRESS(19,6))</f>
        <v>9:13</v>
      </c>
      <c r="I10" s="13" t="s">
        <v>4</v>
      </c>
      <c r="J10" s="15" t="str">
        <f ca="1">INDIRECT(ADDRESS(27,6))&amp;":"&amp;INDIRECT(ADDRESS(27,7))</f>
        <v>13:10</v>
      </c>
      <c r="K10" s="44">
        <f ca="1">IF(COUNT(F11:J11)=0,"",COUNTIF(F11:J11,"&gt;0")+0.5*COUNTIF(F11:J11,0))</f>
        <v>1</v>
      </c>
      <c r="L10" s="10"/>
      <c r="M10" s="45">
        <v>5</v>
      </c>
    </row>
    <row r="11" spans="2:14" customFormat="1" ht="24" customHeight="1" x14ac:dyDescent="0.55000000000000004">
      <c r="B11" s="40"/>
      <c r="C11" s="41"/>
      <c r="D11" s="42"/>
      <c r="E11" s="43"/>
      <c r="F11" s="16">
        <f ca="1">IF(LEN(INDIRECT(ADDRESS(ROW()-1, COLUMN())))=1,"",INDIRECT(ADDRESS(30,7))-INDIRECT(ADDRESS(30,6)))</f>
        <v>-10</v>
      </c>
      <c r="G11" s="10">
        <f ca="1">IF(LEN(INDIRECT(ADDRESS(ROW()-1, COLUMN())))=1,"",INDIRECT(ADDRESS(34,6))-INDIRECT(ADDRESS(34,7)))</f>
        <v>-8</v>
      </c>
      <c r="H11" s="10">
        <f ca="1">IF(LEN(INDIRECT(ADDRESS(ROW()-1, COLUMN())))=1,"",INDIRECT(ADDRESS(19,7))-INDIRECT(ADDRESS(19,6)))</f>
        <v>-4</v>
      </c>
      <c r="I11" s="17" t="s">
        <v>4</v>
      </c>
      <c r="J11" s="11">
        <f ca="1">IF(LEN(INDIRECT(ADDRESS(ROW()-1, COLUMN())))=1,"",INDIRECT(ADDRESS(27,6))-INDIRECT(ADDRESS(27,7)))</f>
        <v>3</v>
      </c>
      <c r="K11" s="44"/>
      <c r="L11" s="10">
        <f ca="1">IF(COUNT(F11:J11)=0,"",SUM(F11:J11))</f>
        <v>-19</v>
      </c>
      <c r="M11" s="45"/>
    </row>
    <row r="12" spans="2:14" customFormat="1" ht="24" customHeight="1" x14ac:dyDescent="0.55000000000000004">
      <c r="B12" s="39">
        <v>5</v>
      </c>
      <c r="C12" s="41" t="s">
        <v>15</v>
      </c>
      <c r="D12" s="42"/>
      <c r="E12" s="43"/>
      <c r="F12" s="12" t="str">
        <f ca="1">INDIRECT(ADDRESS(35,6))&amp;":"&amp;INDIRECT(ADDRESS(35,7))</f>
        <v>13:12</v>
      </c>
      <c r="G12" s="14" t="str">
        <f ca="1">INDIRECT(ADDRESS(18,7))&amp;":"&amp;INDIRECT(ADDRESS(18,6))</f>
        <v>13:4</v>
      </c>
      <c r="H12" s="14" t="str">
        <f ca="1">INDIRECT(ADDRESS(22,6))&amp;":"&amp;INDIRECT(ADDRESS(22,7))</f>
        <v>0:13</v>
      </c>
      <c r="I12" s="14" t="str">
        <f ca="1">INDIRECT(ADDRESS(27,7))&amp;":"&amp;INDIRECT(ADDRESS(27,6))</f>
        <v>10:13</v>
      </c>
      <c r="J12" s="18" t="s">
        <v>4</v>
      </c>
      <c r="K12" s="44">
        <f ca="1">IF(COUNT(F13:J13)=0,"",COUNTIF(F13:J13,"&gt;0")+0.5*COUNTIF(F13:J13,0))</f>
        <v>2</v>
      </c>
      <c r="L12" s="10"/>
      <c r="M12" s="45">
        <v>2</v>
      </c>
      <c r="N12" t="s">
        <v>24</v>
      </c>
    </row>
    <row r="13" spans="2:14" customFormat="1" ht="24" customHeight="1" thickBot="1" x14ac:dyDescent="0.6">
      <c r="B13" s="46"/>
      <c r="C13" s="47"/>
      <c r="D13" s="48"/>
      <c r="E13" s="49"/>
      <c r="F13" s="19">
        <f ca="1">IF(LEN(INDIRECT(ADDRESS(ROW()-1, COLUMN())))=1,"",INDIRECT(ADDRESS(35,6))-INDIRECT(ADDRESS(35,7)))</f>
        <v>1</v>
      </c>
      <c r="G13" s="20">
        <f ca="1">IF(LEN(INDIRECT(ADDRESS(ROW()-1, COLUMN())))=1,"",INDIRECT(ADDRESS(18,7))-INDIRECT(ADDRESS(18,6)))</f>
        <v>9</v>
      </c>
      <c r="H13" s="20">
        <f ca="1">IF(LEN(INDIRECT(ADDRESS(ROW()-1, COLUMN())))=1,"",INDIRECT(ADDRESS(22,6))-INDIRECT(ADDRESS(22,7)))</f>
        <v>-13</v>
      </c>
      <c r="I13" s="20">
        <f ca="1">IF(LEN(INDIRECT(ADDRESS(ROW()-1, COLUMN())))=1,"",INDIRECT(ADDRESS(27,7))-INDIRECT(ADDRESS(27,6)))</f>
        <v>-3</v>
      </c>
      <c r="J13" s="21" t="s">
        <v>4</v>
      </c>
      <c r="K13" s="50"/>
      <c r="L13" s="20">
        <f ca="1">IF(COUNT(F13:J13)=0,"",SUM(F13:J13))</f>
        <v>-6</v>
      </c>
      <c r="M13" s="51"/>
    </row>
    <row r="14" spans="2:14" customFormat="1" x14ac:dyDescent="0.55000000000000004"/>
    <row r="15" spans="2:14" customFormat="1" x14ac:dyDescent="0.55000000000000004"/>
    <row r="16" spans="2:14" customFormat="1" x14ac:dyDescent="0.55000000000000004"/>
    <row r="17" spans="2:13" customFormat="1" ht="30" customHeight="1" thickBot="1" x14ac:dyDescent="0.6">
      <c r="B17" s="35" t="s">
        <v>5</v>
      </c>
      <c r="C17" s="35"/>
      <c r="D17" s="35"/>
      <c r="E17" s="35"/>
      <c r="F17" s="35"/>
      <c r="G17" s="35"/>
      <c r="H17" s="35"/>
      <c r="I17" s="35"/>
      <c r="J17" s="35"/>
      <c r="K17" s="35"/>
      <c r="M17" s="22"/>
    </row>
    <row r="18" spans="2:13" customFormat="1" ht="30" customHeight="1" thickBot="1" x14ac:dyDescent="0.6">
      <c r="B18" s="23">
        <v>2</v>
      </c>
      <c r="C18" s="36" t="str">
        <f ca="1">IF(ISBLANK(INDIRECT(ADDRESS(B18*2+2,3))),"",INDIRECT(ADDRESS(B18*2+2,3)))</f>
        <v>Вамос</v>
      </c>
      <c r="D18" s="36"/>
      <c r="E18" s="37"/>
      <c r="F18" s="24">
        <v>4</v>
      </c>
      <c r="G18" s="25">
        <v>13</v>
      </c>
      <c r="H18" s="38" t="str">
        <f ca="1">IF(ISBLANK(INDIRECT(ADDRESS(K18*2+2,3))),"",INDIRECT(ADDRESS(K18*2+2,3)))</f>
        <v>Примавера</v>
      </c>
      <c r="I18" s="36"/>
      <c r="J18" s="36"/>
      <c r="K18" s="23">
        <v>5</v>
      </c>
      <c r="L18" s="26" t="s">
        <v>6</v>
      </c>
      <c r="M18" s="27">
        <v>4</v>
      </c>
    </row>
    <row r="19" spans="2:13" customFormat="1" ht="30" customHeight="1" thickBot="1" x14ac:dyDescent="0.6">
      <c r="B19" s="23">
        <v>3</v>
      </c>
      <c r="C19" s="36" t="str">
        <f ca="1">IF(ISBLANK(INDIRECT(ADDRESS(B19*2+2,3))),"",INDIRECT(ADDRESS(B19*2+2,3)))</f>
        <v>Валькирии</v>
      </c>
      <c r="D19" s="36"/>
      <c r="E19" s="37"/>
      <c r="F19" s="24">
        <v>13</v>
      </c>
      <c r="G19" s="25">
        <v>9</v>
      </c>
      <c r="H19" s="38" t="str">
        <f ca="1">IF(ISBLANK(INDIRECT(ADDRESS(K19*2+2,3))),"",INDIRECT(ADDRESS(K19*2+2,3)))</f>
        <v>Экипаж</v>
      </c>
      <c r="I19" s="36"/>
      <c r="J19" s="36"/>
      <c r="K19" s="23">
        <v>4</v>
      </c>
      <c r="L19" s="26" t="s">
        <v>6</v>
      </c>
      <c r="M19" s="27">
        <v>5</v>
      </c>
    </row>
    <row r="20" spans="2:13" customFormat="1" ht="30" customHeight="1" x14ac:dyDescent="0.55000000000000004">
      <c r="M20" s="23"/>
    </row>
    <row r="21" spans="2:13" customFormat="1" ht="30" customHeight="1" thickBot="1" x14ac:dyDescent="0.6">
      <c r="B21" s="35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M21" s="23"/>
    </row>
    <row r="22" spans="2:13" customFormat="1" ht="30" customHeight="1" thickBot="1" x14ac:dyDescent="0.6">
      <c r="B22" s="23">
        <v>5</v>
      </c>
      <c r="C22" s="36" t="str">
        <f ca="1">IF(ISBLANK(INDIRECT(ADDRESS(B22*2+2,3))),"",INDIRECT(ADDRESS(B22*2+2,3)))</f>
        <v>Примавера</v>
      </c>
      <c r="D22" s="36"/>
      <c r="E22" s="37"/>
      <c r="F22" s="24">
        <v>0</v>
      </c>
      <c r="G22" s="25">
        <v>13</v>
      </c>
      <c r="H22" s="38" t="str">
        <f ca="1">IF(ISBLANK(INDIRECT(ADDRESS(K22*2+2,3))),"",INDIRECT(ADDRESS(K22*2+2,3)))</f>
        <v>Валькирии</v>
      </c>
      <c r="I22" s="36"/>
      <c r="J22" s="36"/>
      <c r="K22" s="23">
        <v>3</v>
      </c>
      <c r="L22" s="26" t="s">
        <v>6</v>
      </c>
      <c r="M22" s="27"/>
    </row>
    <row r="23" spans="2:13" customFormat="1" ht="30" customHeight="1" thickBot="1" x14ac:dyDescent="0.6">
      <c r="B23" s="23">
        <v>1</v>
      </c>
      <c r="C23" s="36" t="str">
        <f ca="1">IF(ISBLANK(INDIRECT(ADDRESS(B23*2+2,3))),"",INDIRECT(ADDRESS(B23*2+2,3)))</f>
        <v>Желтые Жилеты</v>
      </c>
      <c r="D23" s="36"/>
      <c r="E23" s="37"/>
      <c r="F23" s="24">
        <v>13</v>
      </c>
      <c r="G23" s="25">
        <v>6</v>
      </c>
      <c r="H23" s="38" t="str">
        <f ca="1">IF(ISBLANK(INDIRECT(ADDRESS(K23*2+2,3))),"",INDIRECT(ADDRESS(K23*2+2,3)))</f>
        <v>Вамос</v>
      </c>
      <c r="I23" s="36"/>
      <c r="J23" s="36"/>
      <c r="K23" s="23">
        <v>2</v>
      </c>
      <c r="L23" s="26" t="s">
        <v>6</v>
      </c>
      <c r="M23" s="27"/>
    </row>
    <row r="24" spans="2:13" customFormat="1" ht="30" customHeight="1" x14ac:dyDescent="0.55000000000000004">
      <c r="M24" s="23"/>
    </row>
    <row r="25" spans="2:13" customFormat="1" ht="30" customHeight="1" thickBot="1" x14ac:dyDescent="0.6">
      <c r="B25" s="35" t="s">
        <v>8</v>
      </c>
      <c r="C25" s="35"/>
      <c r="D25" s="35"/>
      <c r="E25" s="35"/>
      <c r="F25" s="35"/>
      <c r="G25" s="35"/>
      <c r="H25" s="35"/>
      <c r="I25" s="35"/>
      <c r="J25" s="35"/>
      <c r="K25" s="35"/>
      <c r="M25" s="23"/>
    </row>
    <row r="26" spans="2:13" customFormat="1" ht="30" customHeight="1" thickBot="1" x14ac:dyDescent="0.6">
      <c r="B26" s="23">
        <v>3</v>
      </c>
      <c r="C26" s="36" t="str">
        <f ca="1">IF(ISBLANK(INDIRECT(ADDRESS(B26*2+2,3))),"",INDIRECT(ADDRESS(B26*2+2,3)))</f>
        <v>Валькирии</v>
      </c>
      <c r="D26" s="36"/>
      <c r="E26" s="37"/>
      <c r="F26" s="24">
        <v>13</v>
      </c>
      <c r="G26" s="25">
        <v>6</v>
      </c>
      <c r="H26" s="38" t="str">
        <f ca="1">IF(ISBLANK(INDIRECT(ADDRESS(K26*2+2,3))),"",INDIRECT(ADDRESS(K26*2+2,3)))</f>
        <v>Желтые Жилеты</v>
      </c>
      <c r="I26" s="36"/>
      <c r="J26" s="36"/>
      <c r="K26" s="23">
        <v>1</v>
      </c>
      <c r="L26" s="26" t="s">
        <v>6</v>
      </c>
      <c r="M26" s="27"/>
    </row>
    <row r="27" spans="2:13" customFormat="1" ht="30" customHeight="1" thickBot="1" x14ac:dyDescent="0.6">
      <c r="B27" s="23">
        <v>4</v>
      </c>
      <c r="C27" s="36" t="str">
        <f ca="1">IF(ISBLANK(INDIRECT(ADDRESS(B27*2+2,3))),"",INDIRECT(ADDRESS(B27*2+2,3)))</f>
        <v>Экипаж</v>
      </c>
      <c r="D27" s="36"/>
      <c r="E27" s="37"/>
      <c r="F27" s="24">
        <v>13</v>
      </c>
      <c r="G27" s="25">
        <v>10</v>
      </c>
      <c r="H27" s="38" t="str">
        <f ca="1">IF(ISBLANK(INDIRECT(ADDRESS(K27*2+2,3))),"",INDIRECT(ADDRESS(K27*2+2,3)))</f>
        <v>Примавера</v>
      </c>
      <c r="I27" s="36"/>
      <c r="J27" s="36"/>
      <c r="K27" s="23">
        <v>5</v>
      </c>
      <c r="L27" s="26" t="s">
        <v>6</v>
      </c>
      <c r="M27" s="27"/>
    </row>
    <row r="28" spans="2:13" customFormat="1" ht="30" customHeight="1" x14ac:dyDescent="0.55000000000000004">
      <c r="M28" s="23"/>
    </row>
    <row r="29" spans="2:13" customFormat="1" ht="30" customHeight="1" thickBot="1" x14ac:dyDescent="0.6">
      <c r="B29" s="35" t="s">
        <v>9</v>
      </c>
      <c r="C29" s="35"/>
      <c r="D29" s="35"/>
      <c r="E29" s="35"/>
      <c r="F29" s="35"/>
      <c r="G29" s="35"/>
      <c r="H29" s="35"/>
      <c r="I29" s="35"/>
      <c r="J29" s="35"/>
      <c r="K29" s="35"/>
      <c r="M29" s="23"/>
    </row>
    <row r="30" spans="2:13" customFormat="1" ht="30" customHeight="1" thickBot="1" x14ac:dyDescent="0.6">
      <c r="B30" s="23">
        <v>1</v>
      </c>
      <c r="C30" s="36" t="str">
        <f ca="1">IF(ISBLANK(INDIRECT(ADDRESS(B30*2+2,3))),"",INDIRECT(ADDRESS(B30*2+2,3)))</f>
        <v>Желтые Жилеты</v>
      </c>
      <c r="D30" s="36"/>
      <c r="E30" s="37"/>
      <c r="F30" s="24">
        <v>13</v>
      </c>
      <c r="G30" s="25">
        <v>3</v>
      </c>
      <c r="H30" s="38" t="str">
        <f ca="1">IF(ISBLANK(INDIRECT(ADDRESS(K30*2+2,3))),"",INDIRECT(ADDRESS(K30*2+2,3)))</f>
        <v>Экипаж</v>
      </c>
      <c r="I30" s="36"/>
      <c r="J30" s="36"/>
      <c r="K30" s="23">
        <v>4</v>
      </c>
      <c r="L30" s="26" t="s">
        <v>6</v>
      </c>
      <c r="M30" s="27"/>
    </row>
    <row r="31" spans="2:13" customFormat="1" ht="30" customHeight="1" thickBot="1" x14ac:dyDescent="0.6">
      <c r="B31" s="23">
        <v>2</v>
      </c>
      <c r="C31" s="36" t="str">
        <f ca="1">IF(ISBLANK(INDIRECT(ADDRESS(B31*2+2,3))),"",INDIRECT(ADDRESS(B31*2+2,3)))</f>
        <v>Вамос</v>
      </c>
      <c r="D31" s="36"/>
      <c r="E31" s="37"/>
      <c r="F31" s="24">
        <v>1</v>
      </c>
      <c r="G31" s="25">
        <v>13</v>
      </c>
      <c r="H31" s="38" t="str">
        <f ca="1">IF(ISBLANK(INDIRECT(ADDRESS(K31*2+2,3))),"",INDIRECT(ADDRESS(K31*2+2,3)))</f>
        <v>Валькирии</v>
      </c>
      <c r="I31" s="36"/>
      <c r="J31" s="36"/>
      <c r="K31" s="23">
        <v>3</v>
      </c>
      <c r="L31" s="26" t="s">
        <v>6</v>
      </c>
      <c r="M31" s="27"/>
    </row>
    <row r="32" spans="2:13" customFormat="1" ht="30" customHeight="1" x14ac:dyDescent="0.55000000000000004">
      <c r="M32" s="23"/>
    </row>
    <row r="33" spans="2:13" customFormat="1" ht="30" customHeight="1" thickBot="1" x14ac:dyDescent="0.6">
      <c r="B33" s="35" t="s">
        <v>10</v>
      </c>
      <c r="C33" s="35"/>
      <c r="D33" s="35"/>
      <c r="E33" s="35"/>
      <c r="F33" s="35"/>
      <c r="G33" s="35"/>
      <c r="H33" s="35"/>
      <c r="I33" s="35"/>
      <c r="J33" s="35"/>
      <c r="K33" s="35"/>
      <c r="M33" s="23"/>
    </row>
    <row r="34" spans="2:13" customFormat="1" ht="30" customHeight="1" thickBot="1" x14ac:dyDescent="0.6">
      <c r="B34" s="23">
        <v>4</v>
      </c>
      <c r="C34" s="36" t="str">
        <f ca="1">IF(ISBLANK(INDIRECT(ADDRESS(B34*2+2,3))),"",INDIRECT(ADDRESS(B34*2+2,3)))</f>
        <v>Экипаж</v>
      </c>
      <c r="D34" s="36"/>
      <c r="E34" s="37"/>
      <c r="F34" s="24">
        <v>5</v>
      </c>
      <c r="G34" s="25">
        <v>13</v>
      </c>
      <c r="H34" s="38" t="str">
        <f ca="1">IF(ISBLANK(INDIRECT(ADDRESS(K34*2+2,3))),"",INDIRECT(ADDRESS(K34*2+2,3)))</f>
        <v>Вамос</v>
      </c>
      <c r="I34" s="36"/>
      <c r="J34" s="36"/>
      <c r="K34" s="23">
        <v>2</v>
      </c>
      <c r="L34" s="26" t="s">
        <v>6</v>
      </c>
      <c r="M34" s="27"/>
    </row>
    <row r="35" spans="2:13" customFormat="1" ht="30" customHeight="1" thickBot="1" x14ac:dyDescent="0.6">
      <c r="B35" s="23">
        <v>5</v>
      </c>
      <c r="C35" s="36" t="str">
        <f ca="1">IF(ISBLANK(INDIRECT(ADDRESS(B35*2+2,3))),"",INDIRECT(ADDRESS(B35*2+2,3)))</f>
        <v>Примавера</v>
      </c>
      <c r="D35" s="36"/>
      <c r="E35" s="37"/>
      <c r="F35" s="24">
        <v>13</v>
      </c>
      <c r="G35" s="25">
        <v>12</v>
      </c>
      <c r="H35" s="38" t="str">
        <f ca="1">IF(ISBLANK(INDIRECT(ADDRESS(K35*2+2,3))),"",INDIRECT(ADDRESS(K35*2+2,3)))</f>
        <v>Желтые Жилеты</v>
      </c>
      <c r="I35" s="36"/>
      <c r="J35" s="36"/>
      <c r="K35" s="23">
        <v>1</v>
      </c>
      <c r="L35" s="26" t="s">
        <v>6</v>
      </c>
      <c r="M35" s="27"/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workbookViewId="0">
      <selection activeCell="N11" sqref="N11"/>
    </sheetView>
  </sheetViews>
  <sheetFormatPr defaultRowHeight="14.4" x14ac:dyDescent="0.55000000000000004"/>
  <cols>
    <col min="1" max="1" width="4" style="27" customWidth="1"/>
    <col min="2" max="12" width="10.26171875" customWidth="1"/>
    <col min="13" max="13" width="10.26171875" style="22" customWidth="1"/>
    <col min="14" max="15" width="10.26171875" customWidth="1"/>
  </cols>
  <sheetData>
    <row r="1" spans="2:13" customFormat="1" ht="59.25" customHeight="1" x14ac:dyDescent="0.55000000000000004">
      <c r="B1" s="63" t="s">
        <v>11</v>
      </c>
      <c r="C1" s="63"/>
      <c r="D1" s="63"/>
      <c r="E1" s="63"/>
      <c r="F1" s="63"/>
      <c r="G1" s="63"/>
      <c r="H1" s="63"/>
      <c r="I1" s="63"/>
      <c r="J1" s="63"/>
      <c r="K1" s="63"/>
    </row>
    <row r="2" spans="2:13" customFormat="1" ht="14.7" thickBot="1" x14ac:dyDescent="0.6"/>
    <row r="3" spans="2:13" customFormat="1" ht="30" customHeight="1" thickBot="1" x14ac:dyDescent="0.6">
      <c r="B3" s="1"/>
      <c r="C3" s="53" t="s">
        <v>0</v>
      </c>
      <c r="D3" s="54"/>
      <c r="E3" s="55"/>
      <c r="F3" s="2">
        <v>1</v>
      </c>
      <c r="G3" s="2">
        <v>2</v>
      </c>
      <c r="H3" s="2">
        <v>3</v>
      </c>
      <c r="I3" s="3">
        <v>4</v>
      </c>
      <c r="J3" s="3">
        <v>5</v>
      </c>
      <c r="K3" s="1" t="s">
        <v>1</v>
      </c>
      <c r="L3" s="2" t="s">
        <v>2</v>
      </c>
      <c r="M3" s="4" t="s">
        <v>3</v>
      </c>
    </row>
    <row r="4" spans="2:13" customFormat="1" ht="24" customHeight="1" x14ac:dyDescent="0.55000000000000004">
      <c r="B4" s="56">
        <v>1</v>
      </c>
      <c r="C4" s="57" t="s">
        <v>21</v>
      </c>
      <c r="D4" s="58"/>
      <c r="E4" s="59"/>
      <c r="F4" s="5" t="s">
        <v>4</v>
      </c>
      <c r="G4" s="6" t="str">
        <f ca="1">INDIRECT(ADDRESS(23,6))&amp;":"&amp;INDIRECT(ADDRESS(23,7))</f>
        <v>13:3</v>
      </c>
      <c r="H4" s="6" t="str">
        <f ca="1">INDIRECT(ADDRESS(26,7))&amp;":"&amp;INDIRECT(ADDRESS(26,6))</f>
        <v>13:8</v>
      </c>
      <c r="I4" s="6" t="str">
        <f ca="1">INDIRECT(ADDRESS(30,6))&amp;":"&amp;INDIRECT(ADDRESS(30,7))</f>
        <v>13:2</v>
      </c>
      <c r="J4" s="7" t="str">
        <f ca="1">INDIRECT(ADDRESS(35,7))&amp;":"&amp;INDIRECT(ADDRESS(35,6))</f>
        <v>13:7</v>
      </c>
      <c r="K4" s="60">
        <f ca="1">IF(COUNT(F5:J5)=0,"",COUNTIF(F5:J5,"&gt;0")+0.5*COUNTIF(F5:J5,0))</f>
        <v>4</v>
      </c>
      <c r="L4" s="8"/>
      <c r="M4" s="64">
        <v>1</v>
      </c>
    </row>
    <row r="5" spans="2:13" customFormat="1" ht="24" customHeight="1" x14ac:dyDescent="0.55000000000000004">
      <c r="B5" s="40"/>
      <c r="C5" s="41"/>
      <c r="D5" s="42"/>
      <c r="E5" s="43"/>
      <c r="F5" s="9" t="s">
        <v>4</v>
      </c>
      <c r="G5" s="10">
        <f ca="1">IF(LEN(INDIRECT(ADDRESS(ROW()-1, COLUMN())))=1,"",INDIRECT(ADDRESS(23,6))-INDIRECT(ADDRESS(23,7)))</f>
        <v>10</v>
      </c>
      <c r="H5" s="10">
        <f ca="1">IF(LEN(INDIRECT(ADDRESS(ROW()-1, COLUMN())))=1,"",INDIRECT(ADDRESS(26,7))-INDIRECT(ADDRESS(26,6)))</f>
        <v>5</v>
      </c>
      <c r="I5" s="10">
        <f ca="1">IF(LEN(INDIRECT(ADDRESS(ROW()-1, COLUMN())))=1,"",INDIRECT(ADDRESS(30,6))-INDIRECT(ADDRESS(30,7)))</f>
        <v>11</v>
      </c>
      <c r="J5" s="11">
        <f ca="1">IF(LEN(INDIRECT(ADDRESS(ROW()-1, COLUMN())))=1,"",INDIRECT(ADDRESS(35,7))-INDIRECT(ADDRESS(35,6)))</f>
        <v>6</v>
      </c>
      <c r="K5" s="44"/>
      <c r="L5" s="10">
        <f ca="1">IF(COUNT(F5:J5)=0,"",SUM(F5:J5))</f>
        <v>32</v>
      </c>
      <c r="M5" s="62"/>
    </row>
    <row r="6" spans="2:13" customFormat="1" ht="24" customHeight="1" x14ac:dyDescent="0.55000000000000004">
      <c r="B6" s="39">
        <v>2</v>
      </c>
      <c r="C6" s="41" t="s">
        <v>13</v>
      </c>
      <c r="D6" s="42"/>
      <c r="E6" s="43"/>
      <c r="F6" s="12" t="str">
        <f ca="1">INDIRECT(ADDRESS(23,7))&amp;":"&amp;INDIRECT(ADDRESS(23,6))</f>
        <v>3:13</v>
      </c>
      <c r="G6" s="13" t="s">
        <v>4</v>
      </c>
      <c r="H6" s="14" t="str">
        <f ca="1">INDIRECT(ADDRESS(31,6))&amp;":"&amp;INDIRECT(ADDRESS(31,7))</f>
        <v>13:4</v>
      </c>
      <c r="I6" s="14" t="str">
        <f ca="1">INDIRECT(ADDRESS(34,7))&amp;":"&amp;INDIRECT(ADDRESS(34,6))</f>
        <v>13:11</v>
      </c>
      <c r="J6" s="15" t="str">
        <f ca="1">INDIRECT(ADDRESS(18,6))&amp;":"&amp;INDIRECT(ADDRESS(18,7))</f>
        <v>13:3</v>
      </c>
      <c r="K6" s="44">
        <f ca="1">IF(COUNT(F7:J7)=0,"",COUNTIF(F7:J7,"&gt;0")+0.5*COUNTIF(F7:J7,0))</f>
        <v>3</v>
      </c>
      <c r="L6" s="10"/>
      <c r="M6" s="62">
        <v>2</v>
      </c>
    </row>
    <row r="7" spans="2:13" customFormat="1" ht="24" customHeight="1" x14ac:dyDescent="0.55000000000000004">
      <c r="B7" s="40"/>
      <c r="C7" s="41"/>
      <c r="D7" s="42"/>
      <c r="E7" s="43"/>
      <c r="F7" s="16">
        <f ca="1">IF(LEN(INDIRECT(ADDRESS(ROW()-1, COLUMN())))=1,"",INDIRECT(ADDRESS(23,7))-INDIRECT(ADDRESS(23,6)))</f>
        <v>-10</v>
      </c>
      <c r="G7" s="17" t="s">
        <v>4</v>
      </c>
      <c r="H7" s="10">
        <f ca="1">IF(LEN(INDIRECT(ADDRESS(ROW()-1, COLUMN())))=1,"",INDIRECT(ADDRESS(31,6))-INDIRECT(ADDRESS(31,7)))</f>
        <v>9</v>
      </c>
      <c r="I7" s="10">
        <f ca="1">IF(LEN(INDIRECT(ADDRESS(ROW()-1, COLUMN())))=1,"",INDIRECT(ADDRESS(34,7))-INDIRECT(ADDRESS(34,6)))</f>
        <v>2</v>
      </c>
      <c r="J7" s="11">
        <f ca="1">IF(LEN(INDIRECT(ADDRESS(ROW()-1, COLUMN())))=1,"",INDIRECT(ADDRESS(18,6))-INDIRECT(ADDRESS(18,7)))</f>
        <v>10</v>
      </c>
      <c r="K7" s="44"/>
      <c r="L7" s="10">
        <f ca="1">IF(COUNT(F7:J7)=0,"",SUM(F7:J7))</f>
        <v>11</v>
      </c>
      <c r="M7" s="62"/>
    </row>
    <row r="8" spans="2:13" customFormat="1" ht="24" customHeight="1" x14ac:dyDescent="0.55000000000000004">
      <c r="B8" s="39">
        <v>3</v>
      </c>
      <c r="C8" s="41" t="s">
        <v>16</v>
      </c>
      <c r="D8" s="42"/>
      <c r="E8" s="43"/>
      <c r="F8" s="12" t="str">
        <f ca="1">INDIRECT(ADDRESS(26,6))&amp;":"&amp;INDIRECT(ADDRESS(26,7))</f>
        <v>8:13</v>
      </c>
      <c r="G8" s="14" t="str">
        <f ca="1">INDIRECT(ADDRESS(31,7))&amp;":"&amp;INDIRECT(ADDRESS(31,6))</f>
        <v>4:13</v>
      </c>
      <c r="H8" s="13" t="s">
        <v>4</v>
      </c>
      <c r="I8" s="14" t="str">
        <f ca="1">INDIRECT(ADDRESS(19,6))&amp;":"&amp;INDIRECT(ADDRESS(19,7))</f>
        <v>13:3</v>
      </c>
      <c r="J8" s="15" t="str">
        <f ca="1">INDIRECT(ADDRESS(22,7))&amp;":"&amp;INDIRECT(ADDRESS(22,6))</f>
        <v>13:0</v>
      </c>
      <c r="K8" s="44">
        <f ca="1">IF(COUNT(F9:J9)=0,"",COUNTIF(F9:J9,"&gt;0")+0.5*COUNTIF(F9:J9,0))</f>
        <v>2</v>
      </c>
      <c r="L8" s="10"/>
      <c r="M8" s="45">
        <v>3</v>
      </c>
    </row>
    <row r="9" spans="2:13" customFormat="1" ht="24" customHeight="1" x14ac:dyDescent="0.55000000000000004">
      <c r="B9" s="40"/>
      <c r="C9" s="41"/>
      <c r="D9" s="42"/>
      <c r="E9" s="43"/>
      <c r="F9" s="16">
        <f ca="1">IF(LEN(INDIRECT(ADDRESS(ROW()-1, COLUMN())))=1,"",INDIRECT(ADDRESS(26,6))-INDIRECT(ADDRESS(26,7)))</f>
        <v>-5</v>
      </c>
      <c r="G9" s="10">
        <f ca="1">IF(LEN(INDIRECT(ADDRESS(ROW()-1, COLUMN())))=1,"",INDIRECT(ADDRESS(31,7))-INDIRECT(ADDRESS(31,6)))</f>
        <v>-9</v>
      </c>
      <c r="H9" s="17" t="s">
        <v>4</v>
      </c>
      <c r="I9" s="10">
        <f ca="1">IF(LEN(INDIRECT(ADDRESS(ROW()-1, COLUMN())))=1,"",INDIRECT(ADDRESS(19,6))-INDIRECT(ADDRESS(19,7)))</f>
        <v>10</v>
      </c>
      <c r="J9" s="11">
        <f ca="1">IF(LEN(INDIRECT(ADDRESS(ROW()-1, COLUMN())))=1,"",INDIRECT(ADDRESS(22,7))-INDIRECT(ADDRESS(22,6)))</f>
        <v>13</v>
      </c>
      <c r="K9" s="44"/>
      <c r="L9" s="10">
        <f ca="1">IF(COUNT(F9:J9)=0,"",SUM(F9:J9))</f>
        <v>9</v>
      </c>
      <c r="M9" s="45"/>
    </row>
    <row r="10" spans="2:13" customFormat="1" ht="24" customHeight="1" x14ac:dyDescent="0.55000000000000004">
      <c r="B10" s="39">
        <v>4</v>
      </c>
      <c r="C10" s="41" t="s">
        <v>22</v>
      </c>
      <c r="D10" s="42"/>
      <c r="E10" s="43"/>
      <c r="F10" s="12" t="str">
        <f ca="1">INDIRECT(ADDRESS(30,7))&amp;":"&amp;INDIRECT(ADDRESS(30,6))</f>
        <v>2:13</v>
      </c>
      <c r="G10" s="14" t="str">
        <f ca="1">INDIRECT(ADDRESS(34,6))&amp;":"&amp;INDIRECT(ADDRESS(34,7))</f>
        <v>11:13</v>
      </c>
      <c r="H10" s="14" t="str">
        <f ca="1">INDIRECT(ADDRESS(19,7))&amp;":"&amp;INDIRECT(ADDRESS(19,6))</f>
        <v>3:13</v>
      </c>
      <c r="I10" s="13" t="s">
        <v>4</v>
      </c>
      <c r="J10" s="15" t="str">
        <f ca="1">INDIRECT(ADDRESS(27,6))&amp;":"&amp;INDIRECT(ADDRESS(27,7))</f>
        <v>10:13</v>
      </c>
      <c r="K10" s="44">
        <f ca="1">IF(COUNT(F11:J11)=0,"",COUNTIF(F11:J11,"&gt;0")+0.5*COUNTIF(F11:J11,0))</f>
        <v>0</v>
      </c>
      <c r="L10" s="10"/>
      <c r="M10" s="45">
        <v>5</v>
      </c>
    </row>
    <row r="11" spans="2:13" customFormat="1" ht="24" customHeight="1" x14ac:dyDescent="0.55000000000000004">
      <c r="B11" s="40"/>
      <c r="C11" s="41"/>
      <c r="D11" s="42"/>
      <c r="E11" s="43"/>
      <c r="F11" s="16">
        <f ca="1">IF(LEN(INDIRECT(ADDRESS(ROW()-1, COLUMN())))=1,"",INDIRECT(ADDRESS(30,7))-INDIRECT(ADDRESS(30,6)))</f>
        <v>-11</v>
      </c>
      <c r="G11" s="10">
        <f ca="1">IF(LEN(INDIRECT(ADDRESS(ROW()-1, COLUMN())))=1,"",INDIRECT(ADDRESS(34,6))-INDIRECT(ADDRESS(34,7)))</f>
        <v>-2</v>
      </c>
      <c r="H11" s="10">
        <f ca="1">IF(LEN(INDIRECT(ADDRESS(ROW()-1, COLUMN())))=1,"",INDIRECT(ADDRESS(19,7))-INDIRECT(ADDRESS(19,6)))</f>
        <v>-10</v>
      </c>
      <c r="I11" s="17" t="s">
        <v>4</v>
      </c>
      <c r="J11" s="11">
        <f ca="1">IF(LEN(INDIRECT(ADDRESS(ROW()-1, COLUMN())))=1,"",INDIRECT(ADDRESS(27,6))-INDIRECT(ADDRESS(27,7)))</f>
        <v>-3</v>
      </c>
      <c r="K11" s="44"/>
      <c r="L11" s="10">
        <f ca="1">IF(COUNT(F11:J11)=0,"",SUM(F11:J11))</f>
        <v>-26</v>
      </c>
      <c r="M11" s="45"/>
    </row>
    <row r="12" spans="2:13" customFormat="1" ht="24" customHeight="1" x14ac:dyDescent="0.55000000000000004">
      <c r="B12" s="39">
        <v>5</v>
      </c>
      <c r="C12" s="41" t="s">
        <v>19</v>
      </c>
      <c r="D12" s="42"/>
      <c r="E12" s="43"/>
      <c r="F12" s="12" t="str">
        <f ca="1">INDIRECT(ADDRESS(35,6))&amp;":"&amp;INDIRECT(ADDRESS(35,7))</f>
        <v>7:13</v>
      </c>
      <c r="G12" s="14" t="str">
        <f ca="1">INDIRECT(ADDRESS(18,7))&amp;":"&amp;INDIRECT(ADDRESS(18,6))</f>
        <v>3:13</v>
      </c>
      <c r="H12" s="14" t="str">
        <f ca="1">INDIRECT(ADDRESS(22,6))&amp;":"&amp;INDIRECT(ADDRESS(22,7))</f>
        <v>0:13</v>
      </c>
      <c r="I12" s="14" t="str">
        <f ca="1">INDIRECT(ADDRESS(27,7))&amp;":"&amp;INDIRECT(ADDRESS(27,6))</f>
        <v>13:10</v>
      </c>
      <c r="J12" s="18" t="s">
        <v>4</v>
      </c>
      <c r="K12" s="44">
        <f ca="1">IF(COUNT(F13:J13)=0,"",COUNTIF(F13:J13,"&gt;0")+0.5*COUNTIF(F13:J13,0))</f>
        <v>1</v>
      </c>
      <c r="L12" s="10"/>
      <c r="M12" s="45">
        <v>4</v>
      </c>
    </row>
    <row r="13" spans="2:13" customFormat="1" ht="24" customHeight="1" thickBot="1" x14ac:dyDescent="0.6">
      <c r="B13" s="46"/>
      <c r="C13" s="47"/>
      <c r="D13" s="48"/>
      <c r="E13" s="49"/>
      <c r="F13" s="19">
        <f ca="1">IF(LEN(INDIRECT(ADDRESS(ROW()-1, COLUMN())))=1,"",INDIRECT(ADDRESS(35,6))-INDIRECT(ADDRESS(35,7)))</f>
        <v>-6</v>
      </c>
      <c r="G13" s="20">
        <f ca="1">IF(LEN(INDIRECT(ADDRESS(ROW()-1, COLUMN())))=1,"",INDIRECT(ADDRESS(18,7))-INDIRECT(ADDRESS(18,6)))</f>
        <v>-10</v>
      </c>
      <c r="H13" s="20">
        <f ca="1">IF(LEN(INDIRECT(ADDRESS(ROW()-1, COLUMN())))=1,"",INDIRECT(ADDRESS(22,6))-INDIRECT(ADDRESS(22,7)))</f>
        <v>-13</v>
      </c>
      <c r="I13" s="20">
        <f ca="1">IF(LEN(INDIRECT(ADDRESS(ROW()-1, COLUMN())))=1,"",INDIRECT(ADDRESS(27,7))-INDIRECT(ADDRESS(27,6)))</f>
        <v>3</v>
      </c>
      <c r="J13" s="21" t="s">
        <v>4</v>
      </c>
      <c r="K13" s="50"/>
      <c r="L13" s="20">
        <f ca="1">IF(COUNT(F13:J13)=0,"",SUM(F13:J13))</f>
        <v>-26</v>
      </c>
      <c r="M13" s="51"/>
    </row>
    <row r="14" spans="2:13" customFormat="1" x14ac:dyDescent="0.55000000000000004"/>
    <row r="15" spans="2:13" customFormat="1" x14ac:dyDescent="0.55000000000000004"/>
    <row r="16" spans="2:13" customFormat="1" x14ac:dyDescent="0.55000000000000004"/>
    <row r="17" spans="2:13" customFormat="1" ht="30" customHeight="1" thickBot="1" x14ac:dyDescent="0.6">
      <c r="B17" s="35" t="s">
        <v>5</v>
      </c>
      <c r="C17" s="35"/>
      <c r="D17" s="35"/>
      <c r="E17" s="35"/>
      <c r="F17" s="35"/>
      <c r="G17" s="35"/>
      <c r="H17" s="35"/>
      <c r="I17" s="35"/>
      <c r="J17" s="35"/>
      <c r="K17" s="35"/>
      <c r="M17" s="22"/>
    </row>
    <row r="18" spans="2:13" customFormat="1" ht="30" customHeight="1" thickBot="1" x14ac:dyDescent="0.6">
      <c r="B18" s="23">
        <v>2</v>
      </c>
      <c r="C18" s="36" t="str">
        <f ca="1">IF(ISBLANK(INDIRECT(ADDRESS(B18*2+2,3))),"",INDIRECT(ADDRESS(B18*2+2,3)))</f>
        <v>Петергоф</v>
      </c>
      <c r="D18" s="36"/>
      <c r="E18" s="37"/>
      <c r="F18" s="24">
        <v>13</v>
      </c>
      <c r="G18" s="25">
        <v>3</v>
      </c>
      <c r="H18" s="38" t="str">
        <f ca="1">IF(ISBLANK(INDIRECT(ADDRESS(K18*2+2,3))),"",INDIRECT(ADDRESS(K18*2+2,3)))</f>
        <v>Индиго</v>
      </c>
      <c r="I18" s="36"/>
      <c r="J18" s="36"/>
      <c r="K18" s="23">
        <v>5</v>
      </c>
      <c r="L18" s="26" t="s">
        <v>6</v>
      </c>
      <c r="M18" s="27">
        <v>6</v>
      </c>
    </row>
    <row r="19" spans="2:13" customFormat="1" ht="30" customHeight="1" thickBot="1" x14ac:dyDescent="0.6">
      <c r="B19" s="23">
        <v>3</v>
      </c>
      <c r="C19" s="36" t="str">
        <f ca="1">IF(ISBLANK(INDIRECT(ADDRESS(B19*2+2,3))),"",INDIRECT(ADDRESS(B19*2+2,3)))</f>
        <v>Бакфаст</v>
      </c>
      <c r="D19" s="36"/>
      <c r="E19" s="37"/>
      <c r="F19" s="24">
        <v>13</v>
      </c>
      <c r="G19" s="25">
        <v>3</v>
      </c>
      <c r="H19" s="38" t="str">
        <f ca="1">IF(ISBLANK(INDIRECT(ADDRESS(K19*2+2,3))),"",INDIRECT(ADDRESS(K19*2+2,3)))</f>
        <v>Монплезир</v>
      </c>
      <c r="I19" s="36"/>
      <c r="J19" s="36"/>
      <c r="K19" s="23">
        <v>4</v>
      </c>
      <c r="L19" s="26" t="s">
        <v>6</v>
      </c>
      <c r="M19" s="27">
        <v>7</v>
      </c>
    </row>
    <row r="20" spans="2:13" customFormat="1" ht="30" customHeight="1" x14ac:dyDescent="0.55000000000000004">
      <c r="M20" s="23"/>
    </row>
    <row r="21" spans="2:13" customFormat="1" ht="30" customHeight="1" thickBot="1" x14ac:dyDescent="0.6">
      <c r="B21" s="35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M21" s="23"/>
    </row>
    <row r="22" spans="2:13" customFormat="1" ht="30" customHeight="1" thickBot="1" x14ac:dyDescent="0.6">
      <c r="B22" s="23">
        <v>5</v>
      </c>
      <c r="C22" s="36" t="str">
        <f ca="1">IF(ISBLANK(INDIRECT(ADDRESS(B22*2+2,3))),"",INDIRECT(ADDRESS(B22*2+2,3)))</f>
        <v>Индиго</v>
      </c>
      <c r="D22" s="36"/>
      <c r="E22" s="37"/>
      <c r="F22" s="24">
        <v>0</v>
      </c>
      <c r="G22" s="25">
        <v>13</v>
      </c>
      <c r="H22" s="38" t="str">
        <f ca="1">IF(ISBLANK(INDIRECT(ADDRESS(K22*2+2,3))),"",INDIRECT(ADDRESS(K22*2+2,3)))</f>
        <v>Бакфаст</v>
      </c>
      <c r="I22" s="36"/>
      <c r="J22" s="36"/>
      <c r="K22" s="23">
        <v>3</v>
      </c>
      <c r="L22" s="26" t="s">
        <v>6</v>
      </c>
      <c r="M22" s="27"/>
    </row>
    <row r="23" spans="2:13" customFormat="1" ht="30" customHeight="1" thickBot="1" x14ac:dyDescent="0.6">
      <c r="B23" s="23">
        <v>1</v>
      </c>
      <c r="C23" s="36" t="str">
        <f ca="1">IF(ISBLANK(INDIRECT(ADDRESS(B23*2+2,3))),"",INDIRECT(ADDRESS(B23*2+2,3)))</f>
        <v>Черная мамба</v>
      </c>
      <c r="D23" s="36"/>
      <c r="E23" s="37"/>
      <c r="F23" s="24">
        <v>13</v>
      </c>
      <c r="G23" s="25">
        <v>3</v>
      </c>
      <c r="H23" s="38" t="str">
        <f ca="1">IF(ISBLANK(INDIRECT(ADDRESS(K23*2+2,3))),"",INDIRECT(ADDRESS(K23*2+2,3)))</f>
        <v>Петергоф</v>
      </c>
      <c r="I23" s="36"/>
      <c r="J23" s="36"/>
      <c r="K23" s="23">
        <v>2</v>
      </c>
      <c r="L23" s="26" t="s">
        <v>6</v>
      </c>
      <c r="M23" s="27"/>
    </row>
    <row r="24" spans="2:13" customFormat="1" ht="30" customHeight="1" x14ac:dyDescent="0.55000000000000004">
      <c r="M24" s="23"/>
    </row>
    <row r="25" spans="2:13" customFormat="1" ht="30" customHeight="1" thickBot="1" x14ac:dyDescent="0.6">
      <c r="B25" s="35" t="s">
        <v>8</v>
      </c>
      <c r="C25" s="35"/>
      <c r="D25" s="35"/>
      <c r="E25" s="35"/>
      <c r="F25" s="35"/>
      <c r="G25" s="35"/>
      <c r="H25" s="35"/>
      <c r="I25" s="35"/>
      <c r="J25" s="35"/>
      <c r="K25" s="35"/>
      <c r="M25" s="23"/>
    </row>
    <row r="26" spans="2:13" customFormat="1" ht="30" customHeight="1" thickBot="1" x14ac:dyDescent="0.6">
      <c r="B26" s="23">
        <v>3</v>
      </c>
      <c r="C26" s="36" t="str">
        <f ca="1">IF(ISBLANK(INDIRECT(ADDRESS(B26*2+2,3))),"",INDIRECT(ADDRESS(B26*2+2,3)))</f>
        <v>Бакфаст</v>
      </c>
      <c r="D26" s="36"/>
      <c r="E26" s="37"/>
      <c r="F26" s="24">
        <v>8</v>
      </c>
      <c r="G26" s="25">
        <v>13</v>
      </c>
      <c r="H26" s="38" t="str">
        <f ca="1">IF(ISBLANK(INDIRECT(ADDRESS(K26*2+2,3))),"",INDIRECT(ADDRESS(K26*2+2,3)))</f>
        <v>Черная мамба</v>
      </c>
      <c r="I26" s="36"/>
      <c r="J26" s="36"/>
      <c r="K26" s="23">
        <v>1</v>
      </c>
      <c r="L26" s="26" t="s">
        <v>6</v>
      </c>
      <c r="M26" s="27"/>
    </row>
    <row r="27" spans="2:13" customFormat="1" ht="30" customHeight="1" thickBot="1" x14ac:dyDescent="0.6">
      <c r="B27" s="23">
        <v>4</v>
      </c>
      <c r="C27" s="36" t="str">
        <f ca="1">IF(ISBLANK(INDIRECT(ADDRESS(B27*2+2,3))),"",INDIRECT(ADDRESS(B27*2+2,3)))</f>
        <v>Монплезир</v>
      </c>
      <c r="D27" s="36"/>
      <c r="E27" s="37"/>
      <c r="F27" s="24">
        <v>10</v>
      </c>
      <c r="G27" s="25">
        <v>13</v>
      </c>
      <c r="H27" s="38" t="str">
        <f ca="1">IF(ISBLANK(INDIRECT(ADDRESS(K27*2+2,3))),"",INDIRECT(ADDRESS(K27*2+2,3)))</f>
        <v>Индиго</v>
      </c>
      <c r="I27" s="36"/>
      <c r="J27" s="36"/>
      <c r="K27" s="23">
        <v>5</v>
      </c>
      <c r="L27" s="26" t="s">
        <v>6</v>
      </c>
      <c r="M27" s="27"/>
    </row>
    <row r="28" spans="2:13" customFormat="1" ht="30" customHeight="1" x14ac:dyDescent="0.55000000000000004">
      <c r="M28" s="23"/>
    </row>
    <row r="29" spans="2:13" customFormat="1" ht="30" customHeight="1" thickBot="1" x14ac:dyDescent="0.6">
      <c r="B29" s="35" t="s">
        <v>9</v>
      </c>
      <c r="C29" s="35"/>
      <c r="D29" s="35"/>
      <c r="E29" s="35"/>
      <c r="F29" s="35"/>
      <c r="G29" s="35"/>
      <c r="H29" s="35"/>
      <c r="I29" s="35"/>
      <c r="J29" s="35"/>
      <c r="K29" s="35"/>
      <c r="M29" s="23"/>
    </row>
    <row r="30" spans="2:13" customFormat="1" ht="30" customHeight="1" thickBot="1" x14ac:dyDescent="0.6">
      <c r="B30" s="23">
        <v>1</v>
      </c>
      <c r="C30" s="36" t="str">
        <f ca="1">IF(ISBLANK(INDIRECT(ADDRESS(B30*2+2,3))),"",INDIRECT(ADDRESS(B30*2+2,3)))</f>
        <v>Черная мамба</v>
      </c>
      <c r="D30" s="36"/>
      <c r="E30" s="37"/>
      <c r="F30" s="24">
        <v>13</v>
      </c>
      <c r="G30" s="25">
        <v>2</v>
      </c>
      <c r="H30" s="38" t="str">
        <f ca="1">IF(ISBLANK(INDIRECT(ADDRESS(K30*2+2,3))),"",INDIRECT(ADDRESS(K30*2+2,3)))</f>
        <v>Монплезир</v>
      </c>
      <c r="I30" s="36"/>
      <c r="J30" s="36"/>
      <c r="K30" s="23">
        <v>4</v>
      </c>
      <c r="L30" s="26" t="s">
        <v>6</v>
      </c>
      <c r="M30" s="27"/>
    </row>
    <row r="31" spans="2:13" customFormat="1" ht="30" customHeight="1" thickBot="1" x14ac:dyDescent="0.6">
      <c r="B31" s="23">
        <v>2</v>
      </c>
      <c r="C31" s="36" t="str">
        <f ca="1">IF(ISBLANK(INDIRECT(ADDRESS(B31*2+2,3))),"",INDIRECT(ADDRESS(B31*2+2,3)))</f>
        <v>Петергоф</v>
      </c>
      <c r="D31" s="36"/>
      <c r="E31" s="37"/>
      <c r="F31" s="24">
        <v>13</v>
      </c>
      <c r="G31" s="25">
        <v>4</v>
      </c>
      <c r="H31" s="38" t="str">
        <f ca="1">IF(ISBLANK(INDIRECT(ADDRESS(K31*2+2,3))),"",INDIRECT(ADDRESS(K31*2+2,3)))</f>
        <v>Бакфаст</v>
      </c>
      <c r="I31" s="36"/>
      <c r="J31" s="36"/>
      <c r="K31" s="23">
        <v>3</v>
      </c>
      <c r="L31" s="26" t="s">
        <v>6</v>
      </c>
      <c r="M31" s="27"/>
    </row>
    <row r="32" spans="2:13" customFormat="1" ht="30" customHeight="1" x14ac:dyDescent="0.55000000000000004">
      <c r="M32" s="23"/>
    </row>
    <row r="33" spans="2:13" customFormat="1" ht="30" customHeight="1" thickBot="1" x14ac:dyDescent="0.6">
      <c r="B33" s="35" t="s">
        <v>10</v>
      </c>
      <c r="C33" s="35"/>
      <c r="D33" s="35"/>
      <c r="E33" s="35"/>
      <c r="F33" s="35"/>
      <c r="G33" s="35"/>
      <c r="H33" s="35"/>
      <c r="I33" s="35"/>
      <c r="J33" s="35"/>
      <c r="K33" s="35"/>
      <c r="M33" s="23"/>
    </row>
    <row r="34" spans="2:13" customFormat="1" ht="30" customHeight="1" thickBot="1" x14ac:dyDescent="0.6">
      <c r="B34" s="23">
        <v>4</v>
      </c>
      <c r="C34" s="36" t="str">
        <f ca="1">IF(ISBLANK(INDIRECT(ADDRESS(B34*2+2,3))),"",INDIRECT(ADDRESS(B34*2+2,3)))</f>
        <v>Монплезир</v>
      </c>
      <c r="D34" s="36"/>
      <c r="E34" s="37"/>
      <c r="F34" s="24">
        <v>11</v>
      </c>
      <c r="G34" s="25">
        <v>13</v>
      </c>
      <c r="H34" s="38" t="str">
        <f ca="1">IF(ISBLANK(INDIRECT(ADDRESS(K34*2+2,3))),"",INDIRECT(ADDRESS(K34*2+2,3)))</f>
        <v>Петергоф</v>
      </c>
      <c r="I34" s="36"/>
      <c r="J34" s="36"/>
      <c r="K34" s="23">
        <v>2</v>
      </c>
      <c r="L34" s="26" t="s">
        <v>6</v>
      </c>
      <c r="M34" s="27"/>
    </row>
    <row r="35" spans="2:13" customFormat="1" ht="30" customHeight="1" thickBot="1" x14ac:dyDescent="0.6">
      <c r="B35" s="23">
        <v>5</v>
      </c>
      <c r="C35" s="36" t="str">
        <f ca="1">IF(ISBLANK(INDIRECT(ADDRESS(B35*2+2,3))),"",INDIRECT(ADDRESS(B35*2+2,3)))</f>
        <v>Индиго</v>
      </c>
      <c r="D35" s="36"/>
      <c r="E35" s="37"/>
      <c r="F35" s="24">
        <v>7</v>
      </c>
      <c r="G35" s="25">
        <v>13</v>
      </c>
      <c r="H35" s="38" t="str">
        <f ca="1">IF(ISBLANK(INDIRECT(ADDRESS(K35*2+2,3))),"",INDIRECT(ADDRESS(K35*2+2,3)))</f>
        <v>Черная мамба</v>
      </c>
      <c r="I35" s="36"/>
      <c r="J35" s="36"/>
      <c r="K35" s="23">
        <v>1</v>
      </c>
      <c r="L35" s="26" t="s">
        <v>6</v>
      </c>
      <c r="M35" s="27"/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1"/>
  <sheetViews>
    <sheetView tabSelected="1" zoomScale="84" zoomScaleNormal="84" workbookViewId="0">
      <selection activeCell="P18" sqref="P18"/>
    </sheetView>
  </sheetViews>
  <sheetFormatPr defaultRowHeight="14.4" x14ac:dyDescent="0.55000000000000004"/>
  <sheetData>
    <row r="1" spans="2:13" x14ac:dyDescent="0.55000000000000004">
      <c r="C1" t="s">
        <v>23</v>
      </c>
    </row>
    <row r="2" spans="2:13" x14ac:dyDescent="0.55000000000000004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3" x14ac:dyDescent="0.55000000000000004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3" ht="15" customHeight="1" x14ac:dyDescent="0.55000000000000004">
      <c r="B4" s="41" t="s">
        <v>18</v>
      </c>
      <c r="C4" s="42"/>
      <c r="D4" s="43"/>
      <c r="E4" s="30">
        <v>13</v>
      </c>
      <c r="F4" s="28"/>
      <c r="G4" s="28"/>
      <c r="H4" s="28"/>
      <c r="I4" s="28"/>
      <c r="J4" s="28"/>
      <c r="K4" s="28"/>
      <c r="L4" s="28"/>
    </row>
    <row r="5" spans="2:13" ht="15" customHeight="1" x14ac:dyDescent="0.55000000000000004">
      <c r="B5" s="41"/>
      <c r="C5" s="42"/>
      <c r="D5" s="43"/>
      <c r="E5" s="31"/>
      <c r="F5" s="28"/>
      <c r="G5" s="28"/>
      <c r="H5" s="28"/>
      <c r="I5" s="28"/>
      <c r="J5" s="28"/>
      <c r="K5" s="28"/>
      <c r="L5" s="28"/>
    </row>
    <row r="6" spans="2:13" x14ac:dyDescent="0.55000000000000004">
      <c r="B6" s="28"/>
      <c r="C6" s="28"/>
      <c r="D6" s="28"/>
      <c r="E6" s="32"/>
      <c r="F6" s="28"/>
      <c r="G6" s="28"/>
      <c r="H6" s="28"/>
      <c r="I6" s="28"/>
      <c r="J6" s="28"/>
      <c r="K6" s="28"/>
      <c r="L6" s="28"/>
    </row>
    <row r="7" spans="2:13" x14ac:dyDescent="0.55000000000000004">
      <c r="B7" s="28"/>
      <c r="C7" s="28"/>
      <c r="D7" s="28"/>
      <c r="E7" s="32"/>
      <c r="F7" s="28"/>
      <c r="G7" s="28"/>
      <c r="H7" s="28"/>
      <c r="I7" s="28"/>
      <c r="J7" s="28"/>
      <c r="K7" s="28"/>
      <c r="L7" s="28"/>
    </row>
    <row r="8" spans="2:13" ht="18.3" x14ac:dyDescent="0.55000000000000004">
      <c r="B8" s="28"/>
      <c r="C8" s="26" t="s">
        <v>6</v>
      </c>
      <c r="D8" s="33"/>
      <c r="E8" s="32"/>
      <c r="F8" s="65" t="s">
        <v>18</v>
      </c>
      <c r="G8" s="66"/>
      <c r="H8" s="29">
        <v>13</v>
      </c>
      <c r="I8" s="30"/>
      <c r="J8" s="28"/>
      <c r="K8" s="28"/>
      <c r="L8" s="28"/>
    </row>
    <row r="9" spans="2:13" x14ac:dyDescent="0.55000000000000004">
      <c r="B9" s="28"/>
      <c r="C9" s="28"/>
      <c r="D9" s="28"/>
      <c r="E9" s="32"/>
      <c r="F9" s="28"/>
      <c r="G9" s="28"/>
      <c r="H9" s="28"/>
      <c r="I9" s="31"/>
      <c r="J9" s="28"/>
      <c r="K9" s="28"/>
      <c r="L9" s="28"/>
    </row>
    <row r="10" spans="2:13" x14ac:dyDescent="0.55000000000000004">
      <c r="B10" s="28"/>
      <c r="C10" s="28"/>
      <c r="D10" s="28"/>
      <c r="E10" s="32"/>
      <c r="F10" s="28"/>
      <c r="G10" s="28"/>
      <c r="H10" s="28"/>
      <c r="I10" s="32"/>
      <c r="J10" s="28"/>
      <c r="K10" s="28"/>
      <c r="L10" s="28"/>
    </row>
    <row r="11" spans="2:13" x14ac:dyDescent="0.55000000000000004">
      <c r="B11" s="28"/>
      <c r="C11" s="28"/>
      <c r="D11" s="28"/>
      <c r="E11" s="32"/>
      <c r="F11" s="28"/>
      <c r="G11" s="28"/>
      <c r="H11" s="28"/>
      <c r="I11" s="32"/>
      <c r="J11" s="28"/>
      <c r="K11" s="28"/>
      <c r="L11" s="28"/>
    </row>
    <row r="12" spans="2:13" ht="15" customHeight="1" x14ac:dyDescent="0.55000000000000004">
      <c r="B12" s="41" t="s">
        <v>13</v>
      </c>
      <c r="C12" s="42"/>
      <c r="D12" s="43"/>
      <c r="E12" s="34">
        <v>0</v>
      </c>
      <c r="F12" s="28"/>
      <c r="G12" s="28"/>
      <c r="H12" s="28"/>
      <c r="I12" s="32"/>
      <c r="J12" s="28"/>
      <c r="K12" s="28"/>
      <c r="L12" s="28"/>
    </row>
    <row r="13" spans="2:13" ht="15" customHeight="1" x14ac:dyDescent="0.55000000000000004">
      <c r="B13" s="41"/>
      <c r="C13" s="42"/>
      <c r="D13" s="43"/>
      <c r="E13" s="28"/>
      <c r="F13" s="28"/>
      <c r="G13" s="28"/>
      <c r="H13" s="28"/>
      <c r="I13" s="32"/>
      <c r="J13" s="28"/>
      <c r="K13" s="28"/>
      <c r="L13" s="28"/>
    </row>
    <row r="14" spans="2:13" x14ac:dyDescent="0.55000000000000004">
      <c r="B14" s="28"/>
      <c r="C14" s="28"/>
      <c r="D14" s="28"/>
      <c r="E14" s="28"/>
      <c r="F14" s="28"/>
      <c r="G14" s="28"/>
      <c r="H14" s="28"/>
      <c r="I14" s="32"/>
      <c r="J14" s="28"/>
      <c r="K14" s="28"/>
      <c r="L14" s="28"/>
    </row>
    <row r="15" spans="2:13" x14ac:dyDescent="0.55000000000000004">
      <c r="B15" s="28"/>
      <c r="C15" s="28"/>
      <c r="D15" s="28"/>
      <c r="E15" s="28"/>
      <c r="F15" s="28"/>
      <c r="G15" s="28"/>
      <c r="H15" s="28"/>
      <c r="I15" s="32"/>
      <c r="J15" s="28"/>
      <c r="K15" s="28"/>
      <c r="L15" s="28"/>
    </row>
    <row r="16" spans="2:13" ht="23.1" x14ac:dyDescent="0.85">
      <c r="B16" s="28"/>
      <c r="C16" s="28"/>
      <c r="D16" s="28"/>
      <c r="E16" s="28"/>
      <c r="F16" s="28"/>
      <c r="G16" s="26" t="s">
        <v>6</v>
      </c>
      <c r="H16" s="33"/>
      <c r="I16" s="32"/>
      <c r="J16" s="68" t="str">
        <f>IF(ISBLANK(H8),"",IF(H8&gt;H24,F8,F24))</f>
        <v>Валькирии</v>
      </c>
      <c r="K16" s="69"/>
      <c r="L16" s="70" t="s">
        <v>26</v>
      </c>
      <c r="M16" s="71"/>
    </row>
    <row r="17" spans="2:12" x14ac:dyDescent="0.55000000000000004">
      <c r="B17" s="28"/>
      <c r="C17" s="28"/>
      <c r="D17" s="28"/>
      <c r="E17" s="28"/>
      <c r="F17" s="28"/>
      <c r="G17" s="28"/>
      <c r="H17" s="28"/>
      <c r="I17" s="32"/>
      <c r="J17" s="28"/>
      <c r="K17" s="28"/>
      <c r="L17" s="28"/>
    </row>
    <row r="18" spans="2:12" x14ac:dyDescent="0.55000000000000004">
      <c r="B18" s="28"/>
      <c r="C18" s="28"/>
      <c r="D18" s="28"/>
      <c r="E18" s="28"/>
      <c r="F18" s="28"/>
      <c r="G18" s="28"/>
      <c r="H18" s="28"/>
      <c r="I18" s="32"/>
      <c r="J18" s="28"/>
      <c r="K18" s="28"/>
      <c r="L18" s="28"/>
    </row>
    <row r="19" spans="2:12" ht="14.7" thickBot="1" x14ac:dyDescent="0.6">
      <c r="B19" s="28"/>
      <c r="C19" s="28"/>
      <c r="D19" s="28"/>
      <c r="E19" s="28"/>
      <c r="F19" s="28"/>
      <c r="G19" s="28"/>
      <c r="H19" s="28"/>
      <c r="I19" s="32"/>
      <c r="J19" s="28"/>
      <c r="K19" s="28"/>
      <c r="L19" s="28"/>
    </row>
    <row r="20" spans="2:12" x14ac:dyDescent="0.55000000000000004">
      <c r="B20" s="57" t="s">
        <v>21</v>
      </c>
      <c r="C20" s="58"/>
      <c r="D20" s="59"/>
      <c r="E20" s="30">
        <v>13</v>
      </c>
      <c r="F20" s="28"/>
      <c r="G20" s="28"/>
      <c r="H20" s="28"/>
      <c r="I20" s="32"/>
      <c r="J20" s="28"/>
      <c r="K20" s="28"/>
      <c r="L20" s="28"/>
    </row>
    <row r="21" spans="2:12" x14ac:dyDescent="0.55000000000000004">
      <c r="B21" s="41"/>
      <c r="C21" s="42"/>
      <c r="D21" s="43"/>
      <c r="E21" s="31"/>
      <c r="F21" s="28"/>
      <c r="G21" s="28"/>
      <c r="H21" s="28"/>
      <c r="I21" s="32"/>
      <c r="J21" s="28"/>
      <c r="K21" s="28"/>
      <c r="L21" s="28"/>
    </row>
    <row r="22" spans="2:12" x14ac:dyDescent="0.55000000000000004">
      <c r="B22" s="28"/>
      <c r="C22" s="28"/>
      <c r="D22" s="28"/>
      <c r="E22" s="32"/>
      <c r="F22" s="28"/>
      <c r="G22" s="28"/>
      <c r="H22" s="28"/>
      <c r="I22" s="32"/>
      <c r="J22" s="28"/>
      <c r="K22" s="28"/>
      <c r="L22" s="28"/>
    </row>
    <row r="23" spans="2:12" x14ac:dyDescent="0.55000000000000004">
      <c r="B23" s="28"/>
      <c r="C23" s="28"/>
      <c r="D23" s="28"/>
      <c r="E23" s="32"/>
      <c r="F23" s="28"/>
      <c r="G23" s="28"/>
      <c r="H23" s="28"/>
      <c r="I23" s="32"/>
      <c r="J23" s="28"/>
      <c r="K23" s="28"/>
      <c r="L23" s="28"/>
    </row>
    <row r="24" spans="2:12" ht="18.3" x14ac:dyDescent="0.55000000000000004">
      <c r="B24" s="28"/>
      <c r="C24" s="26" t="s">
        <v>6</v>
      </c>
      <c r="D24" s="33"/>
      <c r="E24" s="32"/>
      <c r="F24" s="65" t="s">
        <v>21</v>
      </c>
      <c r="G24" s="67"/>
      <c r="H24" s="29">
        <v>9</v>
      </c>
      <c r="I24" s="34"/>
      <c r="J24" s="28"/>
      <c r="K24" s="28"/>
      <c r="L24" s="28"/>
    </row>
    <row r="25" spans="2:12" x14ac:dyDescent="0.55000000000000004">
      <c r="B25" s="28"/>
      <c r="C25" s="28"/>
      <c r="D25" s="28"/>
      <c r="E25" s="32"/>
      <c r="F25" s="28"/>
      <c r="G25" s="28"/>
      <c r="H25" s="28"/>
      <c r="I25" s="28"/>
      <c r="J25" s="28"/>
      <c r="K25" s="28"/>
      <c r="L25" s="28"/>
    </row>
    <row r="26" spans="2:12" x14ac:dyDescent="0.55000000000000004">
      <c r="B26" s="28"/>
      <c r="C26" s="28"/>
      <c r="D26" s="28"/>
      <c r="E26" s="32"/>
      <c r="F26" s="28"/>
      <c r="G26" s="28"/>
      <c r="H26" s="28"/>
      <c r="I26" s="28"/>
      <c r="J26" s="28"/>
      <c r="K26" s="28"/>
      <c r="L26" s="28"/>
    </row>
    <row r="27" spans="2:12" x14ac:dyDescent="0.55000000000000004">
      <c r="B27" s="28"/>
      <c r="C27" s="28"/>
      <c r="D27" s="28"/>
      <c r="E27" s="32"/>
      <c r="F27" s="28"/>
      <c r="G27" s="28"/>
      <c r="H27" s="28"/>
      <c r="I27" s="28"/>
      <c r="J27" s="28"/>
      <c r="K27" s="28"/>
      <c r="L27" s="28"/>
    </row>
    <row r="28" spans="2:12" x14ac:dyDescent="0.55000000000000004">
      <c r="B28" s="41" t="s">
        <v>15</v>
      </c>
      <c r="C28" s="42"/>
      <c r="D28" s="43"/>
      <c r="E28" s="34">
        <v>9</v>
      </c>
      <c r="F28" s="28"/>
      <c r="G28" s="28"/>
      <c r="H28" s="28"/>
      <c r="I28" s="28"/>
      <c r="J28" s="28"/>
      <c r="K28" s="28"/>
      <c r="L28" s="28"/>
    </row>
    <row r="29" spans="2:12" ht="14.7" thickBot="1" x14ac:dyDescent="0.6">
      <c r="B29" s="47"/>
      <c r="C29" s="48"/>
      <c r="D29" s="49"/>
      <c r="E29" s="28"/>
      <c r="F29" s="28"/>
      <c r="G29" s="28"/>
      <c r="H29" s="28"/>
      <c r="I29" s="28"/>
      <c r="J29" s="28"/>
      <c r="K29" s="28"/>
      <c r="L29" s="28"/>
    </row>
    <row r="30" spans="2:12" x14ac:dyDescent="0.55000000000000004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2:12" x14ac:dyDescent="0.55000000000000004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</sheetData>
  <mergeCells count="7">
    <mergeCell ref="J16:K16"/>
    <mergeCell ref="F24:G24"/>
    <mergeCell ref="B4:D5"/>
    <mergeCell ref="B12:D13"/>
    <mergeCell ref="B28:D29"/>
    <mergeCell ref="B20:D21"/>
    <mergeCell ref="F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Группа А</vt:lpstr>
      <vt:lpstr>Группа Б</vt:lpstr>
      <vt:lpstr>плейофф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</cp:lastModifiedBy>
  <cp:lastPrinted>2019-12-01T12:30:30Z</cp:lastPrinted>
  <dcterms:created xsi:type="dcterms:W3CDTF">2019-12-01T06:22:09Z</dcterms:created>
  <dcterms:modified xsi:type="dcterms:W3CDTF">2019-12-01T20:23:34Z</dcterms:modified>
</cp:coreProperties>
</file>